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00" windowHeight="9075" activeTab="0"/>
  </bookViews>
  <sheets>
    <sheet name="CARD_update" sheetId="1" r:id="rId1"/>
  </sheets>
  <definedNames>
    <definedName name="\a">'CARD_update'!#REF!</definedName>
    <definedName name="_Regression_Int" localSheetId="0" hidden="1">1</definedName>
    <definedName name="A">'CARD_update'!$C$29</definedName>
    <definedName name="_xlnm.Print_Area" localSheetId="0">'CARD_update'!$A$1:$I$58</definedName>
    <definedName name="Print_Area_MI">'CARD_update'!$A$1:$I$58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<sst xmlns="http://schemas.openxmlformats.org/spreadsheetml/2006/main" count="115" uniqueCount="64">
  <si>
    <t>Enter Bluebook values here</t>
  </si>
  <si>
    <t>Airplane Analysis</t>
  </si>
  <si>
    <t>Base Value</t>
  </si>
  <si>
    <t>Base Year</t>
  </si>
  <si>
    <t>Plane 'name'</t>
  </si>
  <si>
    <t>Califonia</t>
  </si>
  <si>
    <t>St. Louis</t>
  </si>
  <si>
    <t>Arkansas</t>
  </si>
  <si>
    <t>Ohio</t>
  </si>
  <si>
    <t>variable $ / Year</t>
  </si>
  <si>
    <t>N number</t>
  </si>
  <si>
    <t xml:space="preserve"> </t>
  </si>
  <si>
    <t>Owner/bkr</t>
  </si>
  <si>
    <t>Duane Dier</t>
  </si>
  <si>
    <t>Tim Hagen</t>
  </si>
  <si>
    <t>Art Ray</t>
  </si>
  <si>
    <t>Les Powell</t>
  </si>
  <si>
    <t>Year</t>
  </si>
  <si>
    <t>Value of significant extras</t>
  </si>
  <si>
    <t>Hours</t>
  </si>
  <si>
    <t>-------------------------------</t>
  </si>
  <si>
    <t>Asking Price:</t>
  </si>
  <si>
    <t>Blue book:</t>
  </si>
  <si>
    <t xml:space="preserve">  Over blue</t>
  </si>
  <si>
    <t>Short Cash</t>
  </si>
  <si>
    <t xml:space="preserve">   W/Engine Reserve</t>
  </si>
  <si>
    <t>Long Cash</t>
  </si>
  <si>
    <t xml:space="preserve">  Engine reserve</t>
  </si>
  <si>
    <t xml:space="preserve">  encoder</t>
  </si>
  <si>
    <t>x</t>
  </si>
  <si>
    <t>o</t>
  </si>
  <si>
    <t xml:space="preserve">  dme</t>
  </si>
  <si>
    <t xml:space="preserve">  300 A/P</t>
  </si>
  <si>
    <t xml:space="preserve">  Rnav</t>
  </si>
  <si>
    <t xml:space="preserve">  Strobes</t>
  </si>
  <si>
    <t xml:space="preserve">  Base Value</t>
  </si>
  <si>
    <t xml:space="preserve">  Other Value</t>
  </si>
  <si>
    <t>Radios</t>
  </si>
  <si>
    <t>paint</t>
  </si>
  <si>
    <t>interior</t>
  </si>
  <si>
    <t>SSteel Disks</t>
  </si>
  <si>
    <t>foam filter</t>
  </si>
  <si>
    <t xml:space="preserve">  Engine</t>
  </si>
  <si>
    <t xml:space="preserve">  Airframe</t>
  </si>
  <si>
    <t xml:space="preserve">  Avionics</t>
  </si>
  <si>
    <t>has</t>
  </si>
  <si>
    <t>$ impact</t>
  </si>
  <si>
    <t>(in $ per hour, over or under)</t>
  </si>
  <si>
    <t>527xx</t>
  </si>
  <si>
    <t>22251V</t>
  </si>
  <si>
    <t>To Perfection (insert $ required)</t>
  </si>
  <si>
    <t>Repairs required for airworthiness</t>
  </si>
  <si>
    <t xml:space="preserve">   Short term perfect condition</t>
  </si>
  <si>
    <t xml:space="preserve">   Long Range perfect condition</t>
  </si>
  <si>
    <t>blue: calced</t>
  </si>
  <si>
    <t>red: based on x</t>
  </si>
  <si>
    <t>green : enter data</t>
  </si>
  <si>
    <t>Results of 'Perfect' Analysis</t>
  </si>
  <si>
    <t xml:space="preserve">   (Cash required to achieve)</t>
  </si>
  <si>
    <t>Bluebook Analysis (calculate actual Bluebook Value)</t>
  </si>
  <si>
    <t xml:space="preserve">  Item</t>
  </si>
  <si>
    <t>Raw data setup</t>
  </si>
  <si>
    <t>Value of short term required items</t>
  </si>
  <si>
    <t>Data &gt;&gt;&gt;&gt;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</si>
</sst>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"/>
    <numFmt numFmtId="167" formatCode="0.00000"/>
    <numFmt numFmtId="168" formatCode="0.0000"/>
    <numFmt numFmtId="169" formatCode="0.000"/>
    <numFmt numFmtId="170" formatCode="0.000000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7"/>
      <name val="Courier"/>
      <family val="0"/>
    </font>
    <font>
      <sz val="10"/>
      <color indexed="10"/>
      <name val="Courier"/>
      <family val="0"/>
    </font>
    <font>
      <sz val="10"/>
      <color indexed="12"/>
      <name val="Courier"/>
      <family val="0"/>
    </font>
    <font>
      <b/>
      <sz val="10"/>
      <name val="Courier"/>
      <family val="3"/>
    </font>
    <font>
      <sz val="7"/>
      <color indexed="1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1" fontId="7" fillId="0" borderId="0" xfId="0" applyNumberFormat="1" applyFont="1" applyAlignment="1" applyProtection="1">
      <alignment horizontal="left"/>
      <protection/>
    </xf>
    <xf numFmtId="1" fontId="7" fillId="0" borderId="0" xfId="0" applyNumberFormat="1" applyFont="1" applyAlignment="1">
      <alignment horizontal="left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1" fontId="6" fillId="0" borderId="0" xfId="0" applyNumberFormat="1" applyFont="1" applyAlignment="1" applyProtection="1">
      <alignment horizontal="left"/>
      <protection/>
    </xf>
    <xf numFmtId="1" fontId="6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top" textRotation="90"/>
    </xf>
    <xf numFmtId="0" fontId="0" fillId="0" borderId="0" xfId="0" applyAlignment="1">
      <alignment horizontal="left" vertical="top"/>
    </xf>
    <xf numFmtId="0" fontId="8" fillId="0" borderId="0" xfId="0" applyFont="1" applyAlignment="1">
      <alignment/>
    </xf>
    <xf numFmtId="0" fontId="12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N61"/>
  <sheetViews>
    <sheetView showGridLines="0" tabSelected="1" workbookViewId="0" topLeftCell="A1">
      <selection activeCell="C1" sqref="C1:G3"/>
    </sheetView>
  </sheetViews>
  <sheetFormatPr defaultColWidth="9.00390625" defaultRowHeight="12.75"/>
  <cols>
    <col min="1" max="1" width="19.75390625" style="0" customWidth="1"/>
    <col min="2" max="2" width="2.50390625" style="0" customWidth="1"/>
    <col min="3" max="3" width="13.625" style="11" customWidth="1"/>
    <col min="4" max="4" width="2.75390625" style="0" customWidth="1"/>
    <col min="5" max="5" width="13.625" style="11" customWidth="1"/>
    <col min="6" max="6" width="2.875" style="0" customWidth="1"/>
    <col min="7" max="7" width="13.625" style="11" customWidth="1"/>
    <col min="8" max="8" width="2.875" style="0" customWidth="1"/>
    <col min="9" max="9" width="13.625" style="11" customWidth="1"/>
    <col min="10" max="11" width="2.875" style="0" customWidth="1"/>
    <col min="12" max="12" width="20.375" style="0" customWidth="1"/>
    <col min="13" max="13" width="7.625" style="0" customWidth="1"/>
    <col min="14" max="16384" width="13.625" style="0" customWidth="1"/>
  </cols>
  <sheetData>
    <row r="1" spans="1:9" ht="9.75" customHeight="1">
      <c r="A1" s="24" t="s">
        <v>56</v>
      </c>
      <c r="C1" s="30" t="s">
        <v>1</v>
      </c>
      <c r="D1" s="30"/>
      <c r="E1" s="30"/>
      <c r="F1" s="30"/>
      <c r="G1" s="30"/>
      <c r="I1" s="32" t="s">
        <v>63</v>
      </c>
    </row>
    <row r="2" spans="1:7" ht="9.75" customHeight="1">
      <c r="A2" s="25" t="s">
        <v>54</v>
      </c>
      <c r="C2" s="30"/>
      <c r="D2" s="30"/>
      <c r="E2" s="30"/>
      <c r="F2" s="30"/>
      <c r="G2" s="30"/>
    </row>
    <row r="3" spans="1:7" ht="9.75" customHeight="1">
      <c r="A3" s="26" t="s">
        <v>55</v>
      </c>
      <c r="C3" s="30"/>
      <c r="D3" s="30"/>
      <c r="E3" s="30"/>
      <c r="F3" s="30"/>
      <c r="G3" s="30"/>
    </row>
    <row r="4" spans="12:13" ht="12">
      <c r="L4" s="31" t="s">
        <v>61</v>
      </c>
      <c r="M4" s="31"/>
    </row>
    <row r="5" spans="1:12" ht="12">
      <c r="A5" s="1" t="s">
        <v>4</v>
      </c>
      <c r="B5" s="1"/>
      <c r="C5" s="12" t="s">
        <v>5</v>
      </c>
      <c r="D5" s="3"/>
      <c r="E5" s="6" t="s">
        <v>6</v>
      </c>
      <c r="F5" s="15"/>
      <c r="G5" s="6" t="s">
        <v>7</v>
      </c>
      <c r="H5" s="15"/>
      <c r="I5" s="6" t="s">
        <v>8</v>
      </c>
      <c r="L5" t="s">
        <v>0</v>
      </c>
    </row>
    <row r="6" spans="1:12" ht="12">
      <c r="A6" s="1" t="s">
        <v>10</v>
      </c>
      <c r="B6" s="1"/>
      <c r="C6" s="12">
        <v>33267</v>
      </c>
      <c r="D6" s="4"/>
      <c r="E6" s="6" t="s">
        <v>11</v>
      </c>
      <c r="F6" s="6"/>
      <c r="G6" s="6" t="s">
        <v>48</v>
      </c>
      <c r="H6" s="7"/>
      <c r="I6" s="6" t="s">
        <v>49</v>
      </c>
      <c r="L6" t="s">
        <v>20</v>
      </c>
    </row>
    <row r="7" spans="1:13" ht="12">
      <c r="A7" s="1" t="s">
        <v>12</v>
      </c>
      <c r="B7" s="1"/>
      <c r="C7" s="12" t="s">
        <v>13</v>
      </c>
      <c r="D7" s="3"/>
      <c r="E7" s="6" t="s">
        <v>14</v>
      </c>
      <c r="F7" s="15"/>
      <c r="G7" s="6" t="s">
        <v>15</v>
      </c>
      <c r="H7" s="15"/>
      <c r="I7" s="6" t="s">
        <v>16</v>
      </c>
      <c r="L7" t="s">
        <v>2</v>
      </c>
      <c r="M7">
        <v>63000</v>
      </c>
    </row>
    <row r="8" spans="1:13" ht="12">
      <c r="A8" s="1" t="s">
        <v>17</v>
      </c>
      <c r="B8" s="1"/>
      <c r="C8" s="12">
        <v>76</v>
      </c>
      <c r="D8" s="4"/>
      <c r="E8" s="6">
        <v>76</v>
      </c>
      <c r="F8" s="7"/>
      <c r="G8" s="6">
        <v>77</v>
      </c>
      <c r="H8" s="7"/>
      <c r="I8" s="6">
        <v>76</v>
      </c>
      <c r="L8" t="s">
        <v>3</v>
      </c>
      <c r="M8">
        <v>76</v>
      </c>
    </row>
    <row r="9" spans="1:13" ht="12">
      <c r="A9" s="1" t="s">
        <v>19</v>
      </c>
      <c r="B9" s="1"/>
      <c r="C9" s="12">
        <v>875</v>
      </c>
      <c r="D9" s="4"/>
      <c r="E9" s="6">
        <v>1400</v>
      </c>
      <c r="F9" s="7"/>
      <c r="G9" s="6">
        <v>925</v>
      </c>
      <c r="H9" s="7"/>
      <c r="I9" s="6">
        <v>980</v>
      </c>
      <c r="L9" t="s">
        <v>9</v>
      </c>
      <c r="M9">
        <v>2000</v>
      </c>
    </row>
    <row r="10" spans="3:14" ht="12">
      <c r="C10" s="12"/>
      <c r="D10" s="4"/>
      <c r="E10" s="16"/>
      <c r="F10" s="17"/>
      <c r="G10" s="16"/>
      <c r="H10" s="17"/>
      <c r="I10" s="16"/>
      <c r="N10" t="s">
        <v>47</v>
      </c>
    </row>
    <row r="11" spans="1:9" ht="12">
      <c r="A11" s="1" t="s">
        <v>21</v>
      </c>
      <c r="B11" s="1"/>
      <c r="C11" s="12">
        <v>66500</v>
      </c>
      <c r="D11" s="4"/>
      <c r="E11" s="6">
        <v>64500</v>
      </c>
      <c r="F11" s="7"/>
      <c r="G11" s="6">
        <v>65000</v>
      </c>
      <c r="H11" s="7"/>
      <c r="I11" s="6">
        <v>68000</v>
      </c>
    </row>
    <row r="12" spans="1:12" ht="12">
      <c r="A12" s="1" t="s">
        <v>22</v>
      </c>
      <c r="B12" s="1"/>
      <c r="C12" s="13">
        <f>SUM(C27:C34)</f>
        <v>73053.33333333334</v>
      </c>
      <c r="D12" s="9"/>
      <c r="E12" s="13">
        <f>SUM(E27:E34)</f>
        <v>58473.333333333336</v>
      </c>
      <c r="F12" s="2"/>
      <c r="G12" s="13">
        <f>SUM(G27:G34)</f>
        <v>66806.66666666666</v>
      </c>
      <c r="H12" s="9"/>
      <c r="I12" s="13">
        <f>SUM(I27:I34)</f>
        <v>64073.333333333336</v>
      </c>
      <c r="L12" t="s">
        <v>18</v>
      </c>
    </row>
    <row r="13" spans="1:12" ht="12">
      <c r="A13" s="1" t="s">
        <v>23</v>
      </c>
      <c r="B13" s="1"/>
      <c r="C13" s="13">
        <f>C11-C12</f>
        <v>-6553.333333333343</v>
      </c>
      <c r="D13" s="9"/>
      <c r="E13" s="13">
        <f>E11-E12</f>
        <v>6026.666666666664</v>
      </c>
      <c r="F13" s="2"/>
      <c r="G13" s="13">
        <f>G11-G12</f>
        <v>-1806.666666666657</v>
      </c>
      <c r="H13" s="9"/>
      <c r="I13" s="13">
        <f>I11-I12</f>
        <v>3926.6666666666642</v>
      </c>
      <c r="L13" t="s">
        <v>20</v>
      </c>
    </row>
    <row r="14" spans="3:13" ht="12">
      <c r="C14" s="14"/>
      <c r="D14" s="10"/>
      <c r="E14" s="14"/>
      <c r="G14" s="14"/>
      <c r="H14" s="10"/>
      <c r="I14" s="14"/>
      <c r="L14" t="str">
        <f aca="true" t="shared" si="0" ref="L14:L19">A28</f>
        <v>  Engine reserve</v>
      </c>
      <c r="M14" s="19">
        <f>24000/1800</f>
        <v>13.333333333333334</v>
      </c>
    </row>
    <row r="15" spans="2:13" ht="12">
      <c r="B15" s="18" t="s">
        <v>57</v>
      </c>
      <c r="C15" s="14"/>
      <c r="D15" s="10"/>
      <c r="E15" s="14"/>
      <c r="G15" s="14"/>
      <c r="H15" s="10"/>
      <c r="I15" s="14"/>
      <c r="L15" t="str">
        <f t="shared" si="0"/>
        <v>  encoder</v>
      </c>
      <c r="M15" s="2">
        <v>360</v>
      </c>
    </row>
    <row r="16" spans="2:13" ht="12">
      <c r="B16" s="23" t="s">
        <v>58</v>
      </c>
      <c r="D16" s="10"/>
      <c r="E16" s="14"/>
      <c r="G16" s="14"/>
      <c r="H16" s="10"/>
      <c r="I16" s="14"/>
      <c r="L16" t="str">
        <f t="shared" si="0"/>
        <v>  dme</v>
      </c>
      <c r="M16" s="2">
        <v>850</v>
      </c>
    </row>
    <row r="17" spans="4:13" ht="12">
      <c r="D17" s="10"/>
      <c r="E17" s="14"/>
      <c r="G17" s="14"/>
      <c r="H17" s="10"/>
      <c r="I17" s="14"/>
      <c r="L17" t="str">
        <f t="shared" si="0"/>
        <v>  300 A/P</v>
      </c>
      <c r="M17" s="2">
        <v>720</v>
      </c>
    </row>
    <row r="18" spans="1:13" ht="12">
      <c r="A18" s="1" t="s">
        <v>24</v>
      </c>
      <c r="B18" s="1"/>
      <c r="C18" s="13">
        <f>C11+SUM(C39:C45)</f>
        <v>66845</v>
      </c>
      <c r="D18" s="9"/>
      <c r="E18" s="13">
        <f>E11+SUM(E39:E45)</f>
        <v>64625</v>
      </c>
      <c r="F18" s="2"/>
      <c r="G18" s="13">
        <f>G11+SUM(G39:G45)</f>
        <v>66035</v>
      </c>
      <c r="H18" s="9"/>
      <c r="I18" s="13">
        <f>I11+SUM(I39:I45)</f>
        <v>68000</v>
      </c>
      <c r="L18" t="str">
        <f t="shared" si="0"/>
        <v>  Rnav</v>
      </c>
      <c r="M18" s="2">
        <v>1080</v>
      </c>
    </row>
    <row r="19" spans="1:13" ht="12">
      <c r="A19" s="1" t="s">
        <v>25</v>
      </c>
      <c r="B19" s="1"/>
      <c r="C19" s="13">
        <f>C11+SUM(C39:C45)-C28</f>
        <v>66511.66666666667</v>
      </c>
      <c r="D19" s="9"/>
      <c r="E19" s="13">
        <f>E11+SUM(E39:E45)-E28</f>
        <v>71291.66666666667</v>
      </c>
      <c r="F19" s="2"/>
      <c r="G19" s="13">
        <f>G11+SUM(G39:G45)-G28</f>
        <v>66368.33333333333</v>
      </c>
      <c r="H19" s="9"/>
      <c r="I19" s="13">
        <f>I11+SUM(I39:I45)-I28</f>
        <v>69066.66666666667</v>
      </c>
      <c r="L19" t="str">
        <f t="shared" si="0"/>
        <v>  Strobes</v>
      </c>
      <c r="M19" s="2">
        <v>210</v>
      </c>
    </row>
    <row r="20" spans="1:13" ht="12">
      <c r="A20" s="1" t="s">
        <v>26</v>
      </c>
      <c r="B20" s="1"/>
      <c r="C20" s="13">
        <f>C11+SUM(C39:C55)</f>
        <v>66845</v>
      </c>
      <c r="D20" s="9"/>
      <c r="E20" s="13">
        <f>E11+SUM(E39:E55)</f>
        <v>69125</v>
      </c>
      <c r="F20" s="2"/>
      <c r="G20" s="13">
        <f>G11+SUM(G39:G55)</f>
        <v>70535</v>
      </c>
      <c r="H20" s="9"/>
      <c r="I20" s="13">
        <f>I11+SUM(I39:I55)</f>
        <v>75500</v>
      </c>
      <c r="M20" s="2"/>
    </row>
    <row r="21" spans="1:13" ht="12">
      <c r="A21" s="1" t="s">
        <v>25</v>
      </c>
      <c r="B21" s="1"/>
      <c r="C21" s="13">
        <f>C11+SUM(C39:C55)-C28</f>
        <v>66511.66666666667</v>
      </c>
      <c r="D21" s="9"/>
      <c r="E21" s="13">
        <f>E11+SUM(E39:E55)-E28</f>
        <v>75791.66666666667</v>
      </c>
      <c r="F21" s="2"/>
      <c r="G21" s="13">
        <f>G11+SUM(G39:G55)-G28</f>
        <v>70868.33333333333</v>
      </c>
      <c r="H21" s="9"/>
      <c r="I21" s="13">
        <f>I11+SUM(I39:I55)-I28</f>
        <v>76566.66666666667</v>
      </c>
      <c r="M21" s="2"/>
    </row>
    <row r="22" spans="1:13" ht="12">
      <c r="A22" s="1"/>
      <c r="B22" s="1"/>
      <c r="C22" s="13"/>
      <c r="D22" s="9"/>
      <c r="E22" s="13"/>
      <c r="F22" s="2"/>
      <c r="G22" s="13"/>
      <c r="H22" s="9"/>
      <c r="I22" s="13"/>
      <c r="L22" t="s">
        <v>62</v>
      </c>
      <c r="M22" s="2"/>
    </row>
    <row r="23" spans="1:13" ht="12">
      <c r="A23" s="1"/>
      <c r="B23" s="1"/>
      <c r="C23" s="13"/>
      <c r="D23" s="9"/>
      <c r="E23" s="13"/>
      <c r="F23" s="2"/>
      <c r="G23" s="13"/>
      <c r="H23" s="9"/>
      <c r="I23" s="13"/>
      <c r="L23" t="s">
        <v>20</v>
      </c>
      <c r="M23" s="2"/>
    </row>
    <row r="24" spans="2:13" ht="12">
      <c r="B24" s="29" t="s">
        <v>59</v>
      </c>
      <c r="C24" s="14"/>
      <c r="D24" s="10"/>
      <c r="E24" s="14"/>
      <c r="G24" s="14"/>
      <c r="H24" s="10"/>
      <c r="I24" s="14"/>
      <c r="L24" s="1" t="s">
        <v>40</v>
      </c>
      <c r="M24">
        <v>220</v>
      </c>
    </row>
    <row r="25" spans="2:13" ht="12">
      <c r="B25" s="29"/>
      <c r="C25" s="14"/>
      <c r="D25" s="10"/>
      <c r="E25" s="14"/>
      <c r="G25" s="14"/>
      <c r="H25" s="10"/>
      <c r="I25" s="14"/>
      <c r="L25" s="1" t="s">
        <v>41</v>
      </c>
      <c r="M25">
        <v>125</v>
      </c>
    </row>
    <row r="26" spans="1:13" ht="23.25">
      <c r="A26" s="18" t="s">
        <v>60</v>
      </c>
      <c r="B26" s="27" t="s">
        <v>45</v>
      </c>
      <c r="C26" s="28" t="s">
        <v>46</v>
      </c>
      <c r="D26" s="27" t="s">
        <v>45</v>
      </c>
      <c r="E26" s="28" t="s">
        <v>46</v>
      </c>
      <c r="F26" s="27" t="s">
        <v>45</v>
      </c>
      <c r="G26" s="28" t="s">
        <v>46</v>
      </c>
      <c r="H26" s="27" t="s">
        <v>45</v>
      </c>
      <c r="I26" s="28" t="s">
        <v>46</v>
      </c>
      <c r="M26" s="2"/>
    </row>
    <row r="27" spans="1:13" ht="12">
      <c r="A27" s="1" t="s">
        <v>35</v>
      </c>
      <c r="B27" s="6" t="s">
        <v>11</v>
      </c>
      <c r="C27" s="5">
        <f>$M$7+($M$9*(C8-$M$8))</f>
        <v>63000</v>
      </c>
      <c r="D27" s="8" t="s">
        <v>11</v>
      </c>
      <c r="E27" s="5">
        <f>$M$7+($M$9*(E8-$M$8))</f>
        <v>63000</v>
      </c>
      <c r="F27" s="2"/>
      <c r="G27" s="5">
        <f>$M$7+($M$9*(G8-$M$8))</f>
        <v>65000</v>
      </c>
      <c r="H27" s="8"/>
      <c r="I27" s="5">
        <f>$M$7+($M$9*(I8-$M$8))</f>
        <v>63000</v>
      </c>
      <c r="M27" s="2"/>
    </row>
    <row r="28" spans="1:13" ht="12">
      <c r="A28" s="1" t="s">
        <v>27</v>
      </c>
      <c r="B28" s="1" t="s">
        <v>11</v>
      </c>
      <c r="C28" s="20">
        <f>$M14*(900-C9)</f>
        <v>333.33333333333337</v>
      </c>
      <c r="D28" s="21" t="s">
        <v>11</v>
      </c>
      <c r="E28" s="20">
        <f>$M14*(900-E9)</f>
        <v>-6666.666666666667</v>
      </c>
      <c r="F28" s="22"/>
      <c r="G28" s="20">
        <f>$M14*(900-G9)</f>
        <v>-333.33333333333337</v>
      </c>
      <c r="H28" s="21"/>
      <c r="I28" s="20">
        <f>$M14*(900-I9)</f>
        <v>-1066.6666666666667</v>
      </c>
      <c r="M28" s="2"/>
    </row>
    <row r="29" spans="1:13" ht="12">
      <c r="A29" s="1" t="s">
        <v>28</v>
      </c>
      <c r="B29" s="12" t="s">
        <v>29</v>
      </c>
      <c r="C29" s="5">
        <f>IF(B29="x",$M15,0)</f>
        <v>360</v>
      </c>
      <c r="D29" s="7" t="s">
        <v>30</v>
      </c>
      <c r="E29" s="5">
        <f>IF(D29="x",$M15,0)</f>
        <v>0</v>
      </c>
      <c r="F29" s="7" t="s">
        <v>30</v>
      </c>
      <c r="G29" s="5">
        <f>IF(F29="x",$M15,0)</f>
        <v>0</v>
      </c>
      <c r="H29" s="7" t="s">
        <v>29</v>
      </c>
      <c r="I29" s="5">
        <f>IF(H29="x",$M15,0)</f>
        <v>360</v>
      </c>
      <c r="M29" s="2"/>
    </row>
    <row r="30" spans="1:13" ht="12">
      <c r="A30" s="1" t="s">
        <v>31</v>
      </c>
      <c r="B30" s="12" t="s">
        <v>29</v>
      </c>
      <c r="C30" s="5">
        <f>IF(B30="x",$M16,0)</f>
        <v>850</v>
      </c>
      <c r="D30" s="7" t="s">
        <v>29</v>
      </c>
      <c r="E30" s="5">
        <f>IF(D30="x",$M16,0)</f>
        <v>850</v>
      </c>
      <c r="F30" s="7" t="s">
        <v>29</v>
      </c>
      <c r="G30" s="5">
        <f>IF(F30="x",$M16,0)</f>
        <v>850</v>
      </c>
      <c r="H30" s="7" t="s">
        <v>29</v>
      </c>
      <c r="I30" s="5">
        <f>IF(H30="x",$M16,0)</f>
        <v>850</v>
      </c>
      <c r="L30" t="s">
        <v>11</v>
      </c>
      <c r="M30" s="2" t="s">
        <v>11</v>
      </c>
    </row>
    <row r="31" spans="1:9" ht="12">
      <c r="A31" s="1" t="s">
        <v>32</v>
      </c>
      <c r="B31" s="12" t="s">
        <v>29</v>
      </c>
      <c r="C31" s="5">
        <f>IF(B31="x",$M17,0)</f>
        <v>720</v>
      </c>
      <c r="D31" s="7" t="s">
        <v>30</v>
      </c>
      <c r="E31" s="5">
        <f>IF(D31="x",$M17,0)</f>
        <v>0</v>
      </c>
      <c r="F31" s="7" t="s">
        <v>30</v>
      </c>
      <c r="G31" s="5">
        <f>IF(F31="x",$M17,0)</f>
        <v>0</v>
      </c>
      <c r="H31" s="7" t="s">
        <v>29</v>
      </c>
      <c r="I31" s="5">
        <f>IF(H31="x",$M17,0)</f>
        <v>720</v>
      </c>
    </row>
    <row r="32" spans="1:9" ht="12">
      <c r="A32" s="1" t="s">
        <v>33</v>
      </c>
      <c r="B32" s="12" t="s">
        <v>29</v>
      </c>
      <c r="C32" s="5">
        <f>IF(B32="x",$M18,0)</f>
        <v>1080</v>
      </c>
      <c r="D32" s="7" t="s">
        <v>29</v>
      </c>
      <c r="E32" s="5">
        <f>IF(D32="x",$M18,0)</f>
        <v>1080</v>
      </c>
      <c r="F32" s="7" t="s">
        <v>29</v>
      </c>
      <c r="G32" s="5">
        <f>IF(F32="x",$M18,0)</f>
        <v>1080</v>
      </c>
      <c r="H32" s="7" t="s">
        <v>30</v>
      </c>
      <c r="I32" s="5">
        <f>IF(H32="x",$M18,0)</f>
        <v>0</v>
      </c>
    </row>
    <row r="33" spans="1:9" ht="12">
      <c r="A33" s="1" t="s">
        <v>34</v>
      </c>
      <c r="B33" s="12" t="s">
        <v>29</v>
      </c>
      <c r="C33" s="5">
        <f>IF(B33="x",$M19,0)</f>
        <v>210</v>
      </c>
      <c r="D33" s="7" t="s">
        <v>29</v>
      </c>
      <c r="E33" s="5">
        <f>IF(D33="x",$M19,0)</f>
        <v>210</v>
      </c>
      <c r="F33" s="7" t="s">
        <v>29</v>
      </c>
      <c r="G33" s="5">
        <f>IF(F33="x",$M19,0)</f>
        <v>210</v>
      </c>
      <c r="H33" s="7" t="s">
        <v>29</v>
      </c>
      <c r="I33" s="5">
        <f>IF(H33="x",$M19,0)</f>
        <v>210</v>
      </c>
    </row>
    <row r="34" spans="1:12" ht="12">
      <c r="A34" s="1" t="s">
        <v>36</v>
      </c>
      <c r="B34" s="1" t="s">
        <v>11</v>
      </c>
      <c r="C34" s="6">
        <f>1000+2000+1000+2500</f>
        <v>6500</v>
      </c>
      <c r="D34" s="7"/>
      <c r="E34" s="5" t="s">
        <v>11</v>
      </c>
      <c r="L34" s="1"/>
    </row>
    <row r="35" spans="2:5" ht="12">
      <c r="B35" t="s">
        <v>11</v>
      </c>
      <c r="C35" s="1" t="s">
        <v>11</v>
      </c>
      <c r="D35" s="1"/>
      <c r="E35" s="5" t="s">
        <v>11</v>
      </c>
    </row>
    <row r="36" spans="2:5" ht="12">
      <c r="B36" s="18" t="s">
        <v>50</v>
      </c>
      <c r="E36" s="5"/>
    </row>
    <row r="37" spans="2:5" ht="12">
      <c r="B37" s="18"/>
      <c r="E37" s="5"/>
    </row>
    <row r="38" spans="1:2" ht="12">
      <c r="A38" s="18" t="s">
        <v>51</v>
      </c>
      <c r="B38" s="1"/>
    </row>
    <row r="39" spans="1:9" ht="12">
      <c r="A39" s="1" t="s">
        <v>42</v>
      </c>
      <c r="B39" s="1" t="s">
        <v>11</v>
      </c>
      <c r="C39" s="6">
        <v>0</v>
      </c>
      <c r="D39" s="7"/>
      <c r="E39" s="16">
        <v>0</v>
      </c>
      <c r="F39" s="17"/>
      <c r="G39" s="6">
        <v>200</v>
      </c>
      <c r="H39" s="7"/>
      <c r="I39" s="16">
        <v>0</v>
      </c>
    </row>
    <row r="40" spans="1:9" ht="12">
      <c r="A40" s="1" t="s">
        <v>43</v>
      </c>
      <c r="B40" s="1" t="s">
        <v>11</v>
      </c>
      <c r="C40" s="6">
        <v>0</v>
      </c>
      <c r="D40" s="7"/>
      <c r="E40" s="16">
        <v>0</v>
      </c>
      <c r="F40" s="17"/>
      <c r="G40" s="6">
        <v>600</v>
      </c>
      <c r="H40" s="7"/>
      <c r="I40" s="16">
        <v>0</v>
      </c>
    </row>
    <row r="41" spans="1:9" ht="12">
      <c r="A41" s="1" t="s">
        <v>44</v>
      </c>
      <c r="B41" s="1"/>
      <c r="C41" s="6">
        <v>0</v>
      </c>
      <c r="D41" s="7"/>
      <c r="E41" s="6">
        <v>0</v>
      </c>
      <c r="F41" s="7"/>
      <c r="G41" s="6">
        <v>15</v>
      </c>
      <c r="H41" s="7"/>
      <c r="I41" s="16">
        <v>0</v>
      </c>
    </row>
    <row r="43" spans="1:2" ht="12">
      <c r="A43" s="18" t="s">
        <v>52</v>
      </c>
      <c r="B43" s="1"/>
    </row>
    <row r="44" spans="1:9" ht="12">
      <c r="A44" s="1" t="s">
        <v>40</v>
      </c>
      <c r="B44" s="6" t="s">
        <v>29</v>
      </c>
      <c r="C44" s="5">
        <f>IF(B44="x",$M24,0)</f>
        <v>220</v>
      </c>
      <c r="D44" s="6" t="s">
        <v>30</v>
      </c>
      <c r="E44" s="5">
        <f>IF(D44="x",$M24,0)</f>
        <v>0</v>
      </c>
      <c r="F44" s="6" t="s">
        <v>29</v>
      </c>
      <c r="G44" s="5">
        <f>IF(F44="x",$M24,0)</f>
        <v>220</v>
      </c>
      <c r="H44" s="6" t="s">
        <v>30</v>
      </c>
      <c r="I44" s="5">
        <f>IF(H44="x",$M24,0)</f>
        <v>0</v>
      </c>
    </row>
    <row r="45" spans="1:9" ht="12">
      <c r="A45" s="1" t="s">
        <v>41</v>
      </c>
      <c r="B45" s="6" t="s">
        <v>29</v>
      </c>
      <c r="C45" s="5">
        <f>IF(B45="x",$M25,0)</f>
        <v>125</v>
      </c>
      <c r="D45" s="6" t="s">
        <v>29</v>
      </c>
      <c r="E45" s="5">
        <f>IF(D45="x",$M25,0)</f>
        <v>125</v>
      </c>
      <c r="F45" s="6" t="s">
        <v>30</v>
      </c>
      <c r="G45" s="5">
        <f>IF(F45="x",$M25,0)</f>
        <v>0</v>
      </c>
      <c r="H45" s="6" t="s">
        <v>30</v>
      </c>
      <c r="I45" s="5">
        <f>IF(H45="x",$M25,0)</f>
        <v>0</v>
      </c>
    </row>
    <row r="46" spans="1:9" ht="12">
      <c r="A46" s="1"/>
      <c r="B46" s="6"/>
      <c r="C46" s="5"/>
      <c r="D46" s="6"/>
      <c r="E46" s="5"/>
      <c r="F46" s="6"/>
      <c r="G46" s="5"/>
      <c r="H46" s="6"/>
      <c r="I46" s="5"/>
    </row>
    <row r="47" spans="1:9" ht="12">
      <c r="A47" s="18" t="s">
        <v>53</v>
      </c>
      <c r="B47" s="1"/>
      <c r="C47" s="16"/>
      <c r="D47" s="17"/>
      <c r="E47" s="6"/>
      <c r="F47" s="17"/>
      <c r="G47" s="16"/>
      <c r="H47" s="17"/>
      <c r="I47" s="16"/>
    </row>
    <row r="48" spans="1:9" ht="12">
      <c r="A48" s="1" t="s">
        <v>37</v>
      </c>
      <c r="B48" s="1" t="s">
        <v>11</v>
      </c>
      <c r="C48" s="6">
        <v>0</v>
      </c>
      <c r="D48" s="7"/>
      <c r="E48" s="6">
        <v>0</v>
      </c>
      <c r="F48" s="7"/>
      <c r="G48" s="6">
        <v>4500</v>
      </c>
      <c r="H48" s="7"/>
      <c r="I48" s="6">
        <v>4500</v>
      </c>
    </row>
    <row r="49" spans="1:9" ht="12">
      <c r="A49" s="1" t="s">
        <v>38</v>
      </c>
      <c r="B49" s="1"/>
      <c r="C49" s="6">
        <v>0</v>
      </c>
      <c r="D49" s="7"/>
      <c r="E49" s="6">
        <v>3000</v>
      </c>
      <c r="F49" s="7"/>
      <c r="G49" s="16"/>
      <c r="H49" s="17"/>
      <c r="I49" s="6">
        <v>3000</v>
      </c>
    </row>
    <row r="50" spans="1:9" ht="12">
      <c r="A50" s="1" t="s">
        <v>39</v>
      </c>
      <c r="B50" s="1"/>
      <c r="C50" s="6">
        <v>0</v>
      </c>
      <c r="D50" s="7"/>
      <c r="E50" s="6">
        <v>1500</v>
      </c>
      <c r="F50" s="7"/>
      <c r="G50" s="16"/>
      <c r="H50" s="17"/>
      <c r="I50" s="6"/>
    </row>
    <row r="51" spans="1:9" ht="12">
      <c r="A51" s="1"/>
      <c r="B51" s="1"/>
      <c r="C51" s="6"/>
      <c r="D51" s="7"/>
      <c r="E51" s="6"/>
      <c r="F51" s="7"/>
      <c r="G51" s="16"/>
      <c r="H51" s="17"/>
      <c r="I51" s="6"/>
    </row>
    <row r="52" spans="1:9" ht="12">
      <c r="A52" s="1"/>
      <c r="B52" s="1"/>
      <c r="C52" s="6"/>
      <c r="D52" s="7"/>
      <c r="E52" s="6"/>
      <c r="F52" s="7"/>
      <c r="G52" s="16"/>
      <c r="H52" s="17"/>
      <c r="I52" s="6"/>
    </row>
    <row r="53" spans="1:9" ht="12">
      <c r="A53" s="1"/>
      <c r="B53" s="1"/>
      <c r="C53" s="6"/>
      <c r="D53" s="7"/>
      <c r="E53" s="6"/>
      <c r="F53" s="7"/>
      <c r="G53" s="16"/>
      <c r="H53" s="17"/>
      <c r="I53" s="6"/>
    </row>
    <row r="54" spans="1:9" ht="12">
      <c r="A54" s="1"/>
      <c r="B54" s="1"/>
      <c r="C54" s="6"/>
      <c r="D54" s="7"/>
      <c r="E54" s="6"/>
      <c r="F54" s="7"/>
      <c r="G54" s="16"/>
      <c r="H54" s="17"/>
      <c r="I54" s="6"/>
    </row>
    <row r="55" spans="1:9" ht="12">
      <c r="A55" s="1"/>
      <c r="B55" s="1"/>
      <c r="C55" s="6"/>
      <c r="D55" s="7"/>
      <c r="E55" s="6"/>
      <c r="F55" s="7"/>
      <c r="G55" s="16"/>
      <c r="H55" s="17"/>
      <c r="I55" s="16"/>
    </row>
    <row r="59" ht="12">
      <c r="A59" s="1"/>
    </row>
    <row r="60" ht="12">
      <c r="A60" s="1"/>
    </row>
    <row r="61" ht="12">
      <c r="A61" s="1"/>
    </row>
  </sheetData>
  <mergeCells count="2">
    <mergeCell ref="C1:G3"/>
    <mergeCell ref="L4:M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2006-04-30T22:21:02Z</dcterms:created>
  <dcterms:modified xsi:type="dcterms:W3CDTF">2006-04-30T22:33:33Z</dcterms:modified>
  <cp:category/>
  <cp:version/>
  <cp:contentType/>
  <cp:contentStatus/>
</cp:coreProperties>
</file>